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o\Desktop\PREFEITURA DE LAVRAS\SECRETÁRIA DE EDUCAÇÃO\12 SALAS\muro\sistema\"/>
    </mc:Choice>
  </mc:AlternateContent>
  <bookViews>
    <workbookView xWindow="120" yWindow="135" windowWidth="19020" windowHeight="7815" activeTab="1"/>
  </bookViews>
  <sheets>
    <sheet name="ORÇAMENTO" sheetId="1" r:id="rId1"/>
    <sheet name="CRONOGRAMA" sheetId="2" r:id="rId2"/>
  </sheets>
  <definedNames>
    <definedName name="_xlnm.Print_Area" localSheetId="1">CRONOGRAMA!$A$1:$K$26</definedName>
    <definedName name="_xlnm.Print_Area" localSheetId="0">ORÇAMENTO!$A$1:$I$48</definedName>
  </definedNames>
  <calcPr calcId="152511"/>
</workbook>
</file>

<file path=xl/calcChain.xml><?xml version="1.0" encoding="utf-8"?>
<calcChain xmlns="http://schemas.openxmlformats.org/spreadsheetml/2006/main">
  <c r="I40" i="1" l="1"/>
  <c r="I17" i="1"/>
  <c r="I36" i="1"/>
  <c r="I28" i="1"/>
  <c r="G27" i="1"/>
  <c r="H27" i="1" s="1"/>
  <c r="I27" i="1" s="1"/>
  <c r="G9" i="1"/>
  <c r="G35" i="1"/>
  <c r="H35" i="1" s="1"/>
  <c r="I35" i="1" s="1"/>
  <c r="G34" i="1"/>
  <c r="H34" i="1" s="1"/>
  <c r="I34" i="1" s="1"/>
  <c r="G31" i="1"/>
  <c r="H31" i="1" s="1"/>
  <c r="I31" i="1" s="1"/>
  <c r="G30" i="1"/>
  <c r="H30" i="1" s="1"/>
  <c r="I30" i="1" s="1"/>
  <c r="G26" i="1"/>
  <c r="H26" i="1" s="1"/>
  <c r="I26" i="1" s="1"/>
  <c r="G25" i="1"/>
  <c r="H25" i="1" s="1"/>
  <c r="I25" i="1" s="1"/>
  <c r="G20" i="1"/>
  <c r="H20" i="1" s="1"/>
  <c r="I20" i="1" s="1"/>
  <c r="G21" i="1"/>
  <c r="H21" i="1" s="1"/>
  <c r="I21" i="1" s="1"/>
  <c r="G22" i="1"/>
  <c r="H22" i="1" s="1"/>
  <c r="I22" i="1" s="1"/>
  <c r="G19" i="1"/>
  <c r="H19" i="1" s="1"/>
  <c r="I19" i="1" s="1"/>
  <c r="H9" i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I32" i="1" l="1"/>
  <c r="I23" i="1"/>
  <c r="B12" i="2"/>
  <c r="D12" i="2" l="1"/>
  <c r="I12" i="2" s="1"/>
  <c r="K12" i="2" l="1"/>
  <c r="B11" i="2"/>
  <c r="B10" i="2"/>
  <c r="B9" i="2"/>
  <c r="B8" i="2"/>
  <c r="D11" i="2" l="1"/>
  <c r="C4" i="2"/>
  <c r="C3" i="2"/>
  <c r="C2" i="2"/>
  <c r="D9" i="2" l="1"/>
  <c r="K9" i="2" s="1"/>
  <c r="I11" i="2"/>
  <c r="K11" i="2"/>
  <c r="D10" i="2" l="1"/>
  <c r="I9" i="2"/>
  <c r="K10" i="2" l="1"/>
  <c r="J13" i="2" s="1"/>
  <c r="G9" i="2"/>
  <c r="I10" i="2" l="1"/>
  <c r="H13" i="2" s="1"/>
  <c r="D8" i="2"/>
  <c r="D13" i="2" s="1"/>
  <c r="G8" i="2"/>
  <c r="F13" i="2" s="1"/>
  <c r="F14" i="2" l="1"/>
  <c r="F16" i="2" s="1"/>
  <c r="F15" i="2"/>
  <c r="H15" i="2" s="1"/>
  <c r="J15" i="2" s="1"/>
  <c r="E10" i="2"/>
  <c r="E9" i="2"/>
  <c r="E11" i="2"/>
  <c r="E12" i="2"/>
  <c r="H14" i="2"/>
  <c r="J14" i="2"/>
  <c r="E8" i="2"/>
  <c r="E13" i="2" l="1"/>
  <c r="H16" i="2"/>
  <c r="J16" i="2" s="1"/>
</calcChain>
</file>

<file path=xl/sharedStrings.xml><?xml version="1.0" encoding="utf-8"?>
<sst xmlns="http://schemas.openxmlformats.org/spreadsheetml/2006/main" count="128" uniqueCount="96">
  <si>
    <t>PLANILHA ORÇAMENTÁRIA</t>
  </si>
  <si>
    <t>ÍTEM</t>
  </si>
  <si>
    <t>1.0</t>
  </si>
  <si>
    <t>1.1</t>
  </si>
  <si>
    <t>1.2</t>
  </si>
  <si>
    <t>1.3</t>
  </si>
  <si>
    <t>2.0</t>
  </si>
  <si>
    <t>2.1</t>
  </si>
  <si>
    <t>3.0</t>
  </si>
  <si>
    <t>3.1</t>
  </si>
  <si>
    <t>DESCRIÇÃO DOS SERVIÇOS</t>
  </si>
  <si>
    <t>UNID.</t>
  </si>
  <si>
    <t>TOTAL</t>
  </si>
  <si>
    <t>VALOR TOTAL R$</t>
  </si>
  <si>
    <t>QUANT.</t>
  </si>
  <si>
    <t>VALOR TOTAL GERAL</t>
  </si>
  <si>
    <t>INCIDÊNCIA (%)</t>
  </si>
  <si>
    <t>CRONOGRAMA</t>
  </si>
  <si>
    <t>1º MÊS</t>
  </si>
  <si>
    <t>2º MÊS</t>
  </si>
  <si>
    <t>3º MÊS</t>
  </si>
  <si>
    <t>MENSAL</t>
  </si>
  <si>
    <t>ACUMULADO</t>
  </si>
  <si>
    <t>TOTAIS</t>
  </si>
  <si>
    <t>VALOR</t>
  </si>
  <si>
    <t>(%)</t>
  </si>
  <si>
    <t xml:space="preserve">OBRA: </t>
  </si>
  <si>
    <t xml:space="preserve">LOGRADOURO: </t>
  </si>
  <si>
    <t xml:space="preserve">SEGMENTO: </t>
  </si>
  <si>
    <t>4.0</t>
  </si>
  <si>
    <t>CRONOGRAMA FÍSICO-FINANCEIRO</t>
  </si>
  <si>
    <t>Thiago Dias Ribeiro</t>
  </si>
  <si>
    <t>CONSTRUÇÃO CIVIL</t>
  </si>
  <si>
    <t>TOTAL UNITÁRIO</t>
  </si>
  <si>
    <t>MURO DE CONTENÇÃO</t>
  </si>
  <si>
    <t>MURO DE CONTENÇÃO - ESCOLA PRÓ-INFÂNCIA</t>
  </si>
  <si>
    <t>BDI</t>
  </si>
  <si>
    <t>CORTE E DOBRA DE AÇO CA-50, DIÂMETRO DE 6.3 MM, UTILIZADO EM ESTRUTURAS DIVERSAS, EXCETO LAJES. AF_12/2015</t>
  </si>
  <si>
    <t>KG</t>
  </si>
  <si>
    <t>ACO CA-50, 6,3 MM, VERGALHAO</t>
  </si>
  <si>
    <t>1.4</t>
  </si>
  <si>
    <t>FERRAGEM</t>
  </si>
  <si>
    <t>ACO CA-50, 10,0 MM, VERGALHAO</t>
  </si>
  <si>
    <t>CORTE E DOBRA DE AÇO CA-50, DIÂMETRO DE 10.0 MM, UTILIZADO EM ESTRUTURAS DIVERSAS, EXCETO LAJES. AF_12/2015</t>
  </si>
  <si>
    <t>M2</t>
  </si>
  <si>
    <t>TOTAL DE FERRAGEM</t>
  </si>
  <si>
    <t>TOTAL DE FORMAS</t>
  </si>
  <si>
    <t>FORMAS</t>
  </si>
  <si>
    <t>CONCRETO</t>
  </si>
  <si>
    <t>TOTAL DE CONCRETO</t>
  </si>
  <si>
    <t>CONCRETO FCK = 25MPA, TRAÇO 1:2,3:2,7 (CIMENTO/ AREIA MÉDIA/ BRITA 1)- PREPARO MECÂNICO COM BETONEIRA 400 L. AF_07/2016</t>
  </si>
  <si>
    <t>M3</t>
  </si>
  <si>
    <t>LANCAMENTO/APLICACAO MANUAL DE CONCRETO EM FUNDACOES</t>
  </si>
  <si>
    <t>74157/004</t>
  </si>
  <si>
    <t>2.2</t>
  </si>
  <si>
    <t>2.3</t>
  </si>
  <si>
    <t>2.4</t>
  </si>
  <si>
    <t>4.1</t>
  </si>
  <si>
    <t>4.2</t>
  </si>
  <si>
    <t>INSTALAÇÃO DA OBRA</t>
  </si>
  <si>
    <t>73992/001</t>
  </si>
  <si>
    <t>LOCAÇÃO CONVENCIONAL DE OBRA ATRAVÉS DE GABARITO DE TÁBUAS CORRIDAS PONTALETADAS A CADA 1,50M, SEM REAPROVEITAMENTO</t>
  </si>
  <si>
    <t>ISOLAMENTO DE OBRA COM TELA PLÁSTICA DE 5mm E ESTRUTURA DE MADEIRA PONTALETADA</t>
  </si>
  <si>
    <t>73859/002</t>
  </si>
  <si>
    <t>CAPINA E LIMPEZA MANUAL DE TERRENO</t>
  </si>
  <si>
    <t>1.5</t>
  </si>
  <si>
    <t>1.6</t>
  </si>
  <si>
    <t>74209/001</t>
  </si>
  <si>
    <t>PLACA DE OBRA EM CHAPA DE AÇO GALVANIZADO</t>
  </si>
  <si>
    <t>TOTAL DE INSTALAÇÃO DA OBRA</t>
  </si>
  <si>
    <t>EXECUÇÃO DE DEPÓSITO EM CANTEIRO DE OBRA EM CHAPA DE MADEIRA COMPENSADA, NÃO INCLUSO MOBILIÁRIO. AF_04/2016</t>
  </si>
  <si>
    <t>EXECUÇÃO DE SANITÁRIO E VESTIÁRIO EM CANTEIRO DE OBRA EM CHAPA DE MADEIRA COMPENSADA, NÃO INCLUSO MOBILIÁRIO. AF_02/2016</t>
  </si>
  <si>
    <t>Engenheiro Civil</t>
  </si>
  <si>
    <t>CREA-RS 221061</t>
  </si>
  <si>
    <t>TOTAL UNITÁRIO COM BDI</t>
  </si>
  <si>
    <t>1.7</t>
  </si>
  <si>
    <t>UNID</t>
  </si>
  <si>
    <t>ENTRADA PROVISORIA DE ENERGIA ELETRICA AEREA TRIFASICA 40A EM POSTE MADEIRA</t>
  </si>
  <si>
    <t>5.0</t>
  </si>
  <si>
    <t>DRENAGEM</t>
  </si>
  <si>
    <t>5.1</t>
  </si>
  <si>
    <t>5.2</t>
  </si>
  <si>
    <t>FORNECIMENTO E LANCAMENTO DE PEDRA DE MAO</t>
  </si>
  <si>
    <t>TUBO PVC, SÉRIE R, ÁGUA PLUVIAL, DN 100 MM, FORNECIDO E INSTALADO EM RAMAL DE ENCAMINHAMENTO. AF_12/2014</t>
  </si>
  <si>
    <t>M</t>
  </si>
  <si>
    <t>1.8</t>
  </si>
  <si>
    <t>ENTRADA PROVISORIA DE ÁGUA, COM HIDROMETRO E TUBALAÇÃO</t>
  </si>
  <si>
    <t>MERCADO</t>
  </si>
  <si>
    <t>CÓDIGO SINAPI (FEV. de 2018)</t>
  </si>
  <si>
    <t>FORMAS MANUSEÁVEIS PARA PAREDES DE CONCRETO MOLDADAS IN LOCO, DE EDIFICAÇÕES DE PAVIMENTO ÚNICO, EM FACES INTERNAS DE PAREDES. AF_06/2015</t>
  </si>
  <si>
    <t>3.2</t>
  </si>
  <si>
    <t>ESCORAMENTO FORMAS H=3,50 A 4,00 M, COM MADEIRA DE 3A QUALIDADE, NAO APARELHADA, APROVEITAMENTO TABUAS 3X E PRUMOS 4X.</t>
  </si>
  <si>
    <t>LAVRAS DO SUL - 26 DE MARÇO DE 2018</t>
  </si>
  <si>
    <t>LAVRAS DO SUL, 26 DE MARÇO DE 2018</t>
  </si>
  <si>
    <t>ESCAVAÇÃO MANUAL DE VALA PARA VIGA BALDRAME, SEM PREVISÃO DE FÔRMA. AF_06/2017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</si>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</sst>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4" fillId="3" borderId="0" xfId="0" applyNumberFormat="1" applyFont="1" applyFill="1" applyBorder="1"/>
    <xf numFmtId="164" fontId="3" fillId="4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164" fontId="3" fillId="0" borderId="3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10" fontId="5" fillId="0" borderId="29" xfId="0" applyNumberFormat="1" applyFont="1" applyBorder="1" applyAlignment="1">
      <alignment horizontal="center" vertical="center"/>
    </xf>
    <xf numFmtId="10" fontId="5" fillId="0" borderId="36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10" fontId="5" fillId="0" borderId="32" xfId="0" applyNumberFormat="1" applyFont="1" applyBorder="1" applyAlignment="1">
      <alignment horizontal="center" vertical="center"/>
    </xf>
    <xf numFmtId="10" fontId="5" fillId="0" borderId="29" xfId="0" applyNumberFormat="1" applyFont="1" applyBorder="1" applyAlignment="1">
      <alignment horizontal="center" vertical="center" wrapText="1"/>
    </xf>
    <xf numFmtId="10" fontId="5" fillId="0" borderId="4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0" fontId="5" fillId="0" borderId="3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vertical="center" wrapText="1"/>
    </xf>
    <xf numFmtId="4" fontId="3" fillId="3" borderId="42" xfId="0" applyNumberFormat="1" applyFont="1" applyFill="1" applyBorder="1" applyAlignment="1">
      <alignment horizontal="center" vertical="center"/>
    </xf>
    <xf numFmtId="164" fontId="3" fillId="0" borderId="39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="90" zoomScaleNormal="90" zoomScaleSheetLayoutView="90" zoomScalePageLayoutView="90" workbookViewId="0">
      <selection activeCell="L41" sqref="L41"/>
    </sheetView>
  </sheetViews>
  <sheetFormatPr defaultRowHeight="12" x14ac:dyDescent="0.2"/>
  <cols>
    <col min="1" max="1" width="5.42578125" style="12" customWidth="1"/>
    <col min="2" max="2" width="10.140625" style="12" customWidth="1"/>
    <col min="3" max="3" width="70.42578125" style="12" customWidth="1"/>
    <col min="4" max="4" width="5.42578125" style="2" bestFit="1" customWidth="1"/>
    <col min="5" max="5" width="8.7109375" style="2" bestFit="1" customWidth="1"/>
    <col min="6" max="8" width="9.7109375" style="12" customWidth="1"/>
    <col min="9" max="9" width="12" style="12" bestFit="1" customWidth="1"/>
    <col min="10" max="10" width="9.140625" style="3"/>
    <col min="11" max="11" width="11.85546875" style="3" bestFit="1" customWidth="1"/>
    <col min="12" max="16384" width="9.140625" style="3"/>
  </cols>
  <sheetData>
    <row r="1" spans="1:9" ht="19.5" thickBo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</row>
    <row r="2" spans="1:9" ht="15" customHeight="1" thickBot="1" x14ac:dyDescent="0.25">
      <c r="A2" s="57" t="s">
        <v>26</v>
      </c>
      <c r="B2" s="58"/>
      <c r="C2" s="57" t="s">
        <v>34</v>
      </c>
      <c r="D2" s="62"/>
      <c r="E2" s="62"/>
      <c r="F2" s="62"/>
      <c r="G2" s="62"/>
      <c r="H2" s="62"/>
      <c r="I2" s="58"/>
    </row>
    <row r="3" spans="1:9" ht="15.75" customHeight="1" thickBot="1" x14ac:dyDescent="0.25">
      <c r="A3" s="57" t="s">
        <v>27</v>
      </c>
      <c r="B3" s="58"/>
      <c r="C3" s="57" t="s">
        <v>35</v>
      </c>
      <c r="D3" s="62"/>
      <c r="E3" s="62"/>
      <c r="F3" s="62"/>
      <c r="G3" s="62"/>
      <c r="H3" s="62"/>
      <c r="I3" s="58"/>
    </row>
    <row r="4" spans="1:9" ht="15.75" customHeight="1" thickBot="1" x14ac:dyDescent="0.25">
      <c r="A4" s="57" t="s">
        <v>28</v>
      </c>
      <c r="B4" s="58"/>
      <c r="C4" s="57" t="s">
        <v>32</v>
      </c>
      <c r="D4" s="62"/>
      <c r="E4" s="62"/>
      <c r="F4" s="62"/>
      <c r="G4" s="62"/>
      <c r="H4" s="62"/>
      <c r="I4" s="58"/>
    </row>
    <row r="5" spans="1:9" ht="15.75" customHeight="1" thickBot="1" x14ac:dyDescent="0.25">
      <c r="A5" s="113"/>
      <c r="B5" s="114"/>
      <c r="C5" s="114"/>
      <c r="D5" s="114"/>
      <c r="E5" s="114"/>
      <c r="F5" s="114"/>
      <c r="G5" s="114"/>
      <c r="H5" s="114"/>
      <c r="I5" s="115"/>
    </row>
    <row r="6" spans="1:9" s="2" customFormat="1" ht="30" customHeight="1" x14ac:dyDescent="0.25">
      <c r="A6" s="53" t="s">
        <v>1</v>
      </c>
      <c r="B6" s="55" t="s">
        <v>88</v>
      </c>
      <c r="C6" s="53" t="s">
        <v>10</v>
      </c>
      <c r="D6" s="53" t="s">
        <v>11</v>
      </c>
      <c r="E6" s="53" t="s">
        <v>14</v>
      </c>
      <c r="F6" s="55" t="s">
        <v>33</v>
      </c>
      <c r="G6" s="29" t="s">
        <v>36</v>
      </c>
      <c r="H6" s="55" t="s">
        <v>74</v>
      </c>
      <c r="I6" s="53" t="s">
        <v>12</v>
      </c>
    </row>
    <row r="7" spans="1:9" s="2" customFormat="1" ht="15.75" customHeight="1" thickBot="1" x14ac:dyDescent="0.3">
      <c r="A7" s="54"/>
      <c r="B7" s="56"/>
      <c r="C7" s="54"/>
      <c r="D7" s="54"/>
      <c r="E7" s="54"/>
      <c r="F7" s="56"/>
      <c r="G7" s="33">
        <v>0.29270000000000002</v>
      </c>
      <c r="H7" s="56"/>
      <c r="I7" s="54"/>
    </row>
    <row r="8" spans="1:9" s="2" customFormat="1" ht="15.75" customHeight="1" x14ac:dyDescent="0.25">
      <c r="A8" s="5" t="s">
        <v>2</v>
      </c>
      <c r="B8" s="67" t="s">
        <v>59</v>
      </c>
      <c r="C8" s="68"/>
      <c r="D8" s="68"/>
      <c r="E8" s="68"/>
      <c r="F8" s="68"/>
      <c r="G8" s="68"/>
      <c r="H8" s="68"/>
      <c r="I8" s="69"/>
    </row>
    <row r="9" spans="1:9" s="2" customFormat="1" ht="24" x14ac:dyDescent="0.25">
      <c r="A9" s="7" t="s">
        <v>3</v>
      </c>
      <c r="B9" s="4">
        <v>93584</v>
      </c>
      <c r="C9" s="8" t="s">
        <v>70</v>
      </c>
      <c r="D9" s="4" t="s">
        <v>44</v>
      </c>
      <c r="E9" s="9">
        <v>8</v>
      </c>
      <c r="F9" s="10">
        <v>391.2</v>
      </c>
      <c r="G9" s="30">
        <f>ROUND(F9*$G$7,2)</f>
        <v>114.5</v>
      </c>
      <c r="H9" s="30">
        <f>ROUND(F9+G9,2)</f>
        <v>505.7</v>
      </c>
      <c r="I9" s="11">
        <f>ROUND(H9*E9,2)</f>
        <v>4045.6</v>
      </c>
    </row>
    <row r="10" spans="1:9" s="2" customFormat="1" ht="24" x14ac:dyDescent="0.25">
      <c r="A10" s="7" t="s">
        <v>4</v>
      </c>
      <c r="B10" s="4">
        <v>93212</v>
      </c>
      <c r="C10" s="8" t="s">
        <v>71</v>
      </c>
      <c r="D10" s="4" t="s">
        <v>44</v>
      </c>
      <c r="E10" s="9">
        <v>3</v>
      </c>
      <c r="F10" s="10">
        <v>546.11</v>
      </c>
      <c r="G10" s="30">
        <f t="shared" ref="G10:G16" si="0">ROUND(F10*$G$7,2)</f>
        <v>159.85</v>
      </c>
      <c r="H10" s="30">
        <f t="shared" ref="H10:H16" si="1">ROUND(F10+G10,2)</f>
        <v>705.96</v>
      </c>
      <c r="I10" s="11">
        <f t="shared" ref="I10:I16" si="2">ROUND(H10*E10,2)</f>
        <v>2117.88</v>
      </c>
    </row>
    <row r="11" spans="1:9" s="2" customFormat="1" ht="24" x14ac:dyDescent="0.25">
      <c r="A11" s="7" t="s">
        <v>5</v>
      </c>
      <c r="B11" s="4" t="s">
        <v>60</v>
      </c>
      <c r="C11" s="8" t="s">
        <v>61</v>
      </c>
      <c r="D11" s="4" t="s">
        <v>44</v>
      </c>
      <c r="E11" s="9">
        <v>150</v>
      </c>
      <c r="F11" s="10">
        <v>9.15</v>
      </c>
      <c r="G11" s="30">
        <f t="shared" si="0"/>
        <v>2.68</v>
      </c>
      <c r="H11" s="30">
        <f t="shared" si="1"/>
        <v>11.83</v>
      </c>
      <c r="I11" s="11">
        <f t="shared" si="2"/>
        <v>1774.5</v>
      </c>
    </row>
    <row r="12" spans="1:9" s="2" customFormat="1" ht="15.75" customHeight="1" x14ac:dyDescent="0.25">
      <c r="A12" s="7" t="s">
        <v>40</v>
      </c>
      <c r="B12" s="4">
        <v>85424</v>
      </c>
      <c r="C12" s="8" t="s">
        <v>62</v>
      </c>
      <c r="D12" s="4" t="s">
        <v>44</v>
      </c>
      <c r="E12" s="9">
        <v>80</v>
      </c>
      <c r="F12" s="10">
        <v>18.23</v>
      </c>
      <c r="G12" s="30">
        <f t="shared" si="0"/>
        <v>5.34</v>
      </c>
      <c r="H12" s="30">
        <f t="shared" si="1"/>
        <v>23.57</v>
      </c>
      <c r="I12" s="11">
        <f t="shared" si="2"/>
        <v>1885.6</v>
      </c>
    </row>
    <row r="13" spans="1:9" s="2" customFormat="1" ht="15.75" customHeight="1" x14ac:dyDescent="0.25">
      <c r="A13" s="7" t="s">
        <v>65</v>
      </c>
      <c r="B13" s="4" t="s">
        <v>63</v>
      </c>
      <c r="C13" s="8" t="s">
        <v>64</v>
      </c>
      <c r="D13" s="4" t="s">
        <v>44</v>
      </c>
      <c r="E13" s="9">
        <v>150</v>
      </c>
      <c r="F13" s="10">
        <v>1.22</v>
      </c>
      <c r="G13" s="30">
        <f t="shared" si="0"/>
        <v>0.36</v>
      </c>
      <c r="H13" s="30">
        <f t="shared" si="1"/>
        <v>1.58</v>
      </c>
      <c r="I13" s="11">
        <f t="shared" si="2"/>
        <v>237</v>
      </c>
    </row>
    <row r="14" spans="1:9" s="2" customFormat="1" ht="15.75" customHeight="1" x14ac:dyDescent="0.25">
      <c r="A14" s="7" t="s">
        <v>66</v>
      </c>
      <c r="B14" s="4" t="s">
        <v>67</v>
      </c>
      <c r="C14" s="8" t="s">
        <v>68</v>
      </c>
      <c r="D14" s="4" t="s">
        <v>44</v>
      </c>
      <c r="E14" s="9">
        <v>2</v>
      </c>
      <c r="F14" s="10">
        <v>315.16000000000003</v>
      </c>
      <c r="G14" s="30">
        <f t="shared" si="0"/>
        <v>92.25</v>
      </c>
      <c r="H14" s="30">
        <f t="shared" si="1"/>
        <v>407.41</v>
      </c>
      <c r="I14" s="11">
        <f t="shared" si="2"/>
        <v>814.82</v>
      </c>
    </row>
    <row r="15" spans="1:9" s="2" customFormat="1" ht="15.75" customHeight="1" x14ac:dyDescent="0.25">
      <c r="A15" s="4" t="s">
        <v>75</v>
      </c>
      <c r="B15" s="4">
        <v>41598</v>
      </c>
      <c r="C15" s="8" t="s">
        <v>77</v>
      </c>
      <c r="D15" s="4" t="s">
        <v>76</v>
      </c>
      <c r="E15" s="9">
        <v>1</v>
      </c>
      <c r="F15" s="10">
        <v>1363.97</v>
      </c>
      <c r="G15" s="30">
        <f t="shared" si="0"/>
        <v>399.23</v>
      </c>
      <c r="H15" s="30">
        <f t="shared" si="1"/>
        <v>1763.2</v>
      </c>
      <c r="I15" s="11">
        <f t="shared" si="2"/>
        <v>1763.2</v>
      </c>
    </row>
    <row r="16" spans="1:9" s="47" customFormat="1" ht="15.75" customHeight="1" thickBot="1" x14ac:dyDescent="0.3">
      <c r="A16" s="4" t="s">
        <v>85</v>
      </c>
      <c r="B16" s="4" t="s">
        <v>87</v>
      </c>
      <c r="C16" s="8" t="s">
        <v>86</v>
      </c>
      <c r="D16" s="4" t="s">
        <v>76</v>
      </c>
      <c r="E16" s="9">
        <v>1</v>
      </c>
      <c r="F16" s="10">
        <v>1350</v>
      </c>
      <c r="G16" s="30">
        <f t="shared" si="0"/>
        <v>395.15</v>
      </c>
      <c r="H16" s="30">
        <f t="shared" si="1"/>
        <v>1745.15</v>
      </c>
      <c r="I16" s="11">
        <f t="shared" si="2"/>
        <v>1745.15</v>
      </c>
    </row>
    <row r="17" spans="1:11" s="49" customFormat="1" ht="15.75" customHeight="1" thickBot="1" x14ac:dyDescent="0.3">
      <c r="A17" s="64" t="s">
        <v>69</v>
      </c>
      <c r="B17" s="65"/>
      <c r="C17" s="65"/>
      <c r="D17" s="65"/>
      <c r="E17" s="65"/>
      <c r="F17" s="65"/>
      <c r="G17" s="65"/>
      <c r="H17" s="66"/>
      <c r="I17" s="13">
        <f>SUM(I9:I16)</f>
        <v>14383.75</v>
      </c>
      <c r="K17" s="120"/>
    </row>
    <row r="18" spans="1:11" s="2" customFormat="1" ht="15.75" customHeight="1" x14ac:dyDescent="0.25">
      <c r="A18" s="5" t="s">
        <v>6</v>
      </c>
      <c r="B18" s="34" t="s">
        <v>41</v>
      </c>
      <c r="C18" s="35"/>
      <c r="D18" s="35"/>
      <c r="E18" s="35"/>
      <c r="F18" s="35"/>
      <c r="G18" s="35"/>
      <c r="H18" s="35"/>
      <c r="I18" s="36"/>
    </row>
    <row r="19" spans="1:11" x14ac:dyDescent="0.2">
      <c r="A19" s="4" t="s">
        <v>7</v>
      </c>
      <c r="B19" s="4">
        <v>32</v>
      </c>
      <c r="C19" s="48" t="s">
        <v>39</v>
      </c>
      <c r="D19" s="4" t="s">
        <v>38</v>
      </c>
      <c r="E19" s="9">
        <v>182.26</v>
      </c>
      <c r="F19" s="10">
        <v>4.29</v>
      </c>
      <c r="G19" s="30">
        <f>ROUND(F19*$G$7,2)</f>
        <v>1.26</v>
      </c>
      <c r="H19" s="30">
        <f>ROUND(F19+G19,2)</f>
        <v>5.55</v>
      </c>
      <c r="I19" s="11">
        <f>ROUND(H19*E19,2)</f>
        <v>1011.54</v>
      </c>
    </row>
    <row r="20" spans="1:11" ht="24" x14ac:dyDescent="0.2">
      <c r="A20" s="7" t="s">
        <v>54</v>
      </c>
      <c r="B20" s="4">
        <v>92792</v>
      </c>
      <c r="C20" s="8" t="s">
        <v>37</v>
      </c>
      <c r="D20" s="4" t="s">
        <v>38</v>
      </c>
      <c r="E20" s="9">
        <v>182.26</v>
      </c>
      <c r="F20" s="10">
        <v>5.48</v>
      </c>
      <c r="G20" s="30">
        <f t="shared" ref="G20:G22" si="3">ROUND(F20*$G$7,2)</f>
        <v>1.6</v>
      </c>
      <c r="H20" s="30">
        <f t="shared" ref="H20:H22" si="4">ROUND(F20+G20,2)</f>
        <v>7.08</v>
      </c>
      <c r="I20" s="11">
        <f t="shared" ref="I20:I22" si="5">ROUND(H20*E20,2)</f>
        <v>1290.4000000000001</v>
      </c>
    </row>
    <row r="21" spans="1:11" s="12" customFormat="1" x14ac:dyDescent="0.25">
      <c r="A21" s="7" t="s">
        <v>55</v>
      </c>
      <c r="B21" s="4">
        <v>34</v>
      </c>
      <c r="C21" s="8" t="s">
        <v>42</v>
      </c>
      <c r="D21" s="4" t="s">
        <v>38</v>
      </c>
      <c r="E21" s="9">
        <v>296.27</v>
      </c>
      <c r="F21" s="10">
        <v>3.52</v>
      </c>
      <c r="G21" s="30">
        <f t="shared" si="3"/>
        <v>1.03</v>
      </c>
      <c r="H21" s="30">
        <f t="shared" si="4"/>
        <v>4.55</v>
      </c>
      <c r="I21" s="11">
        <f t="shared" si="5"/>
        <v>1348.03</v>
      </c>
    </row>
    <row r="22" spans="1:11" ht="24.75" thickBot="1" x14ac:dyDescent="0.25">
      <c r="A22" s="7" t="s">
        <v>56</v>
      </c>
      <c r="B22" s="4">
        <v>92794</v>
      </c>
      <c r="C22" s="8" t="s">
        <v>43</v>
      </c>
      <c r="D22" s="4" t="s">
        <v>38</v>
      </c>
      <c r="E22" s="9">
        <v>296.27</v>
      </c>
      <c r="F22" s="10">
        <v>4.8</v>
      </c>
      <c r="G22" s="30">
        <f t="shared" si="3"/>
        <v>1.4</v>
      </c>
      <c r="H22" s="30">
        <f t="shared" si="4"/>
        <v>6.2</v>
      </c>
      <c r="I22" s="11">
        <f t="shared" si="5"/>
        <v>1836.87</v>
      </c>
    </row>
    <row r="23" spans="1:11" ht="26.25" customHeight="1" thickBot="1" x14ac:dyDescent="0.25">
      <c r="A23" s="64" t="s">
        <v>45</v>
      </c>
      <c r="B23" s="65"/>
      <c r="C23" s="65"/>
      <c r="D23" s="65"/>
      <c r="E23" s="65"/>
      <c r="F23" s="65"/>
      <c r="G23" s="65"/>
      <c r="H23" s="66"/>
      <c r="I23" s="13">
        <f>ROUND(SUM(I19:I22),2)</f>
        <v>5486.84</v>
      </c>
    </row>
    <row r="24" spans="1:11" ht="15.75" customHeight="1" x14ac:dyDescent="0.2">
      <c r="A24" s="5" t="s">
        <v>8</v>
      </c>
      <c r="B24" s="60" t="s">
        <v>47</v>
      </c>
      <c r="C24" s="61"/>
      <c r="D24" s="14"/>
      <c r="E24" s="15"/>
      <c r="F24" s="16"/>
      <c r="G24" s="31"/>
      <c r="H24" s="31"/>
      <c r="I24" s="24"/>
    </row>
    <row r="25" spans="1:11" ht="24" x14ac:dyDescent="0.2">
      <c r="A25" s="7" t="s">
        <v>9</v>
      </c>
      <c r="B25" s="4">
        <v>91004</v>
      </c>
      <c r="C25" s="8" t="s">
        <v>89</v>
      </c>
      <c r="D25" s="4" t="s">
        <v>44</v>
      </c>
      <c r="E25" s="9">
        <v>375</v>
      </c>
      <c r="F25" s="10">
        <v>11.85</v>
      </c>
      <c r="G25" s="30">
        <f t="shared" ref="G25:G27" si="6">ROUND(F25*$G$7,2)</f>
        <v>3.47</v>
      </c>
      <c r="H25" s="30">
        <f t="shared" ref="H25" si="7">ROUND(F25+G25,2)</f>
        <v>15.32</v>
      </c>
      <c r="I25" s="11">
        <f t="shared" ref="I25" si="8">ROUND(H25*E25,2)</f>
        <v>5745</v>
      </c>
    </row>
    <row r="26" spans="1:11" ht="24" x14ac:dyDescent="0.2">
      <c r="A26" s="7" t="s">
        <v>90</v>
      </c>
      <c r="B26" s="4">
        <v>83516</v>
      </c>
      <c r="C26" s="8" t="s">
        <v>91</v>
      </c>
      <c r="D26" s="4" t="s">
        <v>51</v>
      </c>
      <c r="E26" s="9">
        <v>45</v>
      </c>
      <c r="F26" s="10">
        <v>14.31</v>
      </c>
      <c r="G26" s="30">
        <f t="shared" si="6"/>
        <v>4.1900000000000004</v>
      </c>
      <c r="H26" s="30">
        <f t="shared" ref="H26" si="9">ROUND(F26+G26,2)</f>
        <v>18.5</v>
      </c>
      <c r="I26" s="11">
        <f t="shared" ref="I26" si="10">ROUND(H26*E26,2)</f>
        <v>832.5</v>
      </c>
    </row>
    <row r="27" spans="1:11" ht="24.75" thickBot="1" x14ac:dyDescent="0.25">
      <c r="A27" s="116" t="s">
        <v>95</v>
      </c>
      <c r="B27" s="116">
        <v>96526</v>
      </c>
      <c r="C27" s="117" t="s">
        <v>94</v>
      </c>
      <c r="D27" s="116" t="s">
        <v>51</v>
      </c>
      <c r="E27" s="118">
        <v>75</v>
      </c>
      <c r="F27" s="10">
        <v>216.43</v>
      </c>
      <c r="G27" s="30">
        <f t="shared" si="6"/>
        <v>63.35</v>
      </c>
      <c r="H27" s="30">
        <f t="shared" ref="H27" si="11">ROUND(F27+G27,2)</f>
        <v>279.77999999999997</v>
      </c>
      <c r="I27" s="11">
        <f t="shared" ref="I27" si="12">ROUND(H27*E27,2)</f>
        <v>20983.5</v>
      </c>
    </row>
    <row r="28" spans="1:11" ht="15.75" customHeight="1" thickBot="1" x14ac:dyDescent="0.25">
      <c r="A28" s="64" t="s">
        <v>46</v>
      </c>
      <c r="B28" s="65"/>
      <c r="C28" s="65"/>
      <c r="D28" s="65"/>
      <c r="E28" s="65"/>
      <c r="F28" s="65"/>
      <c r="G28" s="65"/>
      <c r="H28" s="66"/>
      <c r="I28" s="13">
        <f>ROUND(SUM(I25:I27),2)</f>
        <v>27561</v>
      </c>
    </row>
    <row r="29" spans="1:11" ht="15" customHeight="1" x14ac:dyDescent="0.2">
      <c r="A29" s="18" t="s">
        <v>29</v>
      </c>
      <c r="B29" s="63" t="s">
        <v>48</v>
      </c>
      <c r="C29" s="63"/>
      <c r="D29" s="4"/>
      <c r="E29" s="9"/>
      <c r="F29" s="17"/>
      <c r="G29" s="32"/>
      <c r="H29" s="32"/>
      <c r="I29" s="25"/>
    </row>
    <row r="30" spans="1:11" ht="24" x14ac:dyDescent="0.2">
      <c r="A30" s="7" t="s">
        <v>57</v>
      </c>
      <c r="B30" s="4">
        <v>94965</v>
      </c>
      <c r="C30" s="8" t="s">
        <v>50</v>
      </c>
      <c r="D30" s="4" t="s">
        <v>51</v>
      </c>
      <c r="E30" s="9">
        <v>105</v>
      </c>
      <c r="F30" s="10">
        <v>325.73</v>
      </c>
      <c r="G30" s="30">
        <f t="shared" ref="G30:G31" si="13">ROUND(F30*$G$7,2)</f>
        <v>95.34</v>
      </c>
      <c r="H30" s="30">
        <f t="shared" ref="H30" si="14">ROUND(F30+G30,2)</f>
        <v>421.07</v>
      </c>
      <c r="I30" s="11">
        <f t="shared" ref="I30" si="15">ROUND(H30*E30,2)</f>
        <v>44212.35</v>
      </c>
    </row>
    <row r="31" spans="1:11" ht="12.75" thickBot="1" x14ac:dyDescent="0.25">
      <c r="A31" s="7" t="s">
        <v>58</v>
      </c>
      <c r="B31" s="4" t="s">
        <v>53</v>
      </c>
      <c r="C31" s="8" t="s">
        <v>52</v>
      </c>
      <c r="D31" s="4" t="s">
        <v>51</v>
      </c>
      <c r="E31" s="9">
        <v>105</v>
      </c>
      <c r="F31" s="10">
        <v>99.95</v>
      </c>
      <c r="G31" s="30">
        <f t="shared" si="13"/>
        <v>29.26</v>
      </c>
      <c r="H31" s="30">
        <f t="shared" ref="H31" si="16">ROUND(F31+G31,2)</f>
        <v>129.21</v>
      </c>
      <c r="I31" s="11">
        <f t="shared" ref="I31" si="17">ROUND(H31*E31,2)</f>
        <v>13567.05</v>
      </c>
    </row>
    <row r="32" spans="1:11" ht="12.75" customHeight="1" thickBot="1" x14ac:dyDescent="0.25">
      <c r="A32" s="64" t="s">
        <v>49</v>
      </c>
      <c r="B32" s="65"/>
      <c r="C32" s="65"/>
      <c r="D32" s="65"/>
      <c r="E32" s="65"/>
      <c r="F32" s="65"/>
      <c r="G32" s="65"/>
      <c r="H32" s="66"/>
      <c r="I32" s="13">
        <f>ROUND(SUM(I30:I31),2)</f>
        <v>57779.4</v>
      </c>
    </row>
    <row r="33" spans="1:12" x14ac:dyDescent="0.2">
      <c r="A33" s="18" t="s">
        <v>78</v>
      </c>
      <c r="B33" s="63" t="s">
        <v>79</v>
      </c>
      <c r="C33" s="63"/>
      <c r="D33" s="4"/>
      <c r="E33" s="9"/>
      <c r="F33" s="17"/>
      <c r="G33" s="32"/>
      <c r="H33" s="32"/>
      <c r="I33" s="25"/>
      <c r="J33" s="20"/>
    </row>
    <row r="34" spans="1:12" x14ac:dyDescent="0.2">
      <c r="A34" s="7" t="s">
        <v>80</v>
      </c>
      <c r="B34" s="4">
        <v>6454</v>
      </c>
      <c r="C34" s="8" t="s">
        <v>82</v>
      </c>
      <c r="D34" s="4" t="s">
        <v>51</v>
      </c>
      <c r="E34" s="9">
        <v>39</v>
      </c>
      <c r="F34" s="10">
        <v>143.61000000000001</v>
      </c>
      <c r="G34" s="30">
        <f t="shared" ref="G34:G35" si="18">ROUND(F34*$G$7,2)</f>
        <v>42.03</v>
      </c>
      <c r="H34" s="30">
        <f t="shared" ref="H34" si="19">ROUND(F34+G34,2)</f>
        <v>185.64</v>
      </c>
      <c r="I34" s="11">
        <f t="shared" ref="I34" si="20">ROUND(H34*E34,2)</f>
        <v>7239.96</v>
      </c>
      <c r="J34" s="20"/>
    </row>
    <row r="35" spans="1:12" ht="24.75" thickBot="1" x14ac:dyDescent="0.25">
      <c r="A35" s="7" t="s">
        <v>81</v>
      </c>
      <c r="B35" s="4">
        <v>89512</v>
      </c>
      <c r="C35" s="8" t="s">
        <v>83</v>
      </c>
      <c r="D35" s="4" t="s">
        <v>84</v>
      </c>
      <c r="E35" s="9">
        <v>50</v>
      </c>
      <c r="F35" s="10">
        <v>36.46</v>
      </c>
      <c r="G35" s="30">
        <f t="shared" si="18"/>
        <v>10.67</v>
      </c>
      <c r="H35" s="30">
        <f t="shared" ref="H35" si="21">ROUND(F35+G35,2)</f>
        <v>47.13</v>
      </c>
      <c r="I35" s="11">
        <f t="shared" ref="I35" si="22">ROUND(H35*E35,2)</f>
        <v>2356.5</v>
      </c>
      <c r="J35" s="19"/>
    </row>
    <row r="36" spans="1:12" ht="15.75" customHeight="1" thickBot="1" x14ac:dyDescent="0.25">
      <c r="A36" s="64" t="s">
        <v>49</v>
      </c>
      <c r="B36" s="65"/>
      <c r="C36" s="65"/>
      <c r="D36" s="65"/>
      <c r="E36" s="65"/>
      <c r="F36" s="65"/>
      <c r="G36" s="65"/>
      <c r="H36" s="66"/>
      <c r="I36" s="13">
        <f>ROUND(SUM(I34:I35),2)</f>
        <v>9596.4599999999991</v>
      </c>
      <c r="J36" s="19"/>
    </row>
    <row r="37" spans="1:12" x14ac:dyDescent="0.2">
      <c r="A37" s="27"/>
      <c r="B37" s="22"/>
      <c r="C37" s="22"/>
      <c r="D37" s="22"/>
      <c r="E37" s="22"/>
      <c r="F37" s="22"/>
      <c r="G37" s="22"/>
      <c r="H37" s="22"/>
      <c r="I37" s="28"/>
      <c r="J37" s="19"/>
    </row>
    <row r="38" spans="1:12" x14ac:dyDescent="0.2">
      <c r="A38" s="27"/>
      <c r="B38" s="22"/>
      <c r="C38" s="22"/>
      <c r="D38" s="22"/>
      <c r="E38" s="22"/>
      <c r="F38" s="22"/>
      <c r="G38" s="22"/>
      <c r="H38" s="22"/>
      <c r="I38" s="28"/>
    </row>
    <row r="39" spans="1:12" ht="12.75" thickBot="1" x14ac:dyDescent="0.25">
      <c r="A39" s="26"/>
      <c r="B39" s="6"/>
      <c r="C39" s="6"/>
      <c r="D39" s="46"/>
      <c r="E39" s="46"/>
      <c r="F39" s="6"/>
      <c r="G39" s="6"/>
      <c r="H39" s="6"/>
      <c r="I39" s="119"/>
    </row>
    <row r="40" spans="1:12" ht="12.75" thickBot="1" x14ac:dyDescent="0.25">
      <c r="A40" s="57" t="s">
        <v>15</v>
      </c>
      <c r="B40" s="62"/>
      <c r="C40" s="62"/>
      <c r="D40" s="62"/>
      <c r="E40" s="62"/>
      <c r="F40" s="62"/>
      <c r="G40" s="62"/>
      <c r="H40" s="58"/>
      <c r="I40" s="21">
        <f>SUM(I9:I39)/2</f>
        <v>114807.44999999998</v>
      </c>
    </row>
    <row r="41" spans="1:12" x14ac:dyDescent="0.2">
      <c r="L41" s="121">
        <v>114807.45</v>
      </c>
    </row>
    <row r="44" spans="1:12" ht="12.75" x14ac:dyDescent="0.2">
      <c r="A44" s="23" t="s">
        <v>92</v>
      </c>
      <c r="B44" s="23"/>
      <c r="C44" s="23"/>
      <c r="D44" s="1"/>
      <c r="E44" s="1"/>
      <c r="F44" s="23"/>
      <c r="G44" s="23"/>
      <c r="H44" s="23"/>
      <c r="I44" s="23"/>
    </row>
    <row r="45" spans="1:12" ht="15" x14ac:dyDescent="0.2">
      <c r="A45" s="23"/>
      <c r="B45" s="23"/>
      <c r="C45" s="23"/>
      <c r="D45" s="1"/>
      <c r="E45" s="1"/>
      <c r="F45" s="59" t="s">
        <v>31</v>
      </c>
      <c r="G45" s="59"/>
      <c r="H45" s="59"/>
      <c r="I45" s="59"/>
    </row>
    <row r="46" spans="1:12" ht="15" x14ac:dyDescent="0.2">
      <c r="A46" s="23"/>
      <c r="B46" s="23"/>
      <c r="C46" s="23"/>
      <c r="D46" s="1"/>
      <c r="E46" s="1"/>
      <c r="F46" s="59" t="s">
        <v>72</v>
      </c>
      <c r="G46" s="59"/>
      <c r="H46" s="59"/>
      <c r="I46" s="59"/>
    </row>
    <row r="47" spans="1:12" ht="15" x14ac:dyDescent="0.2">
      <c r="A47" s="23"/>
      <c r="B47" s="23"/>
      <c r="C47" s="23"/>
      <c r="D47" s="1"/>
      <c r="E47" s="1"/>
      <c r="F47" s="59" t="s">
        <v>73</v>
      </c>
      <c r="G47" s="59"/>
      <c r="H47" s="59"/>
      <c r="I47" s="59"/>
    </row>
    <row r="48" spans="1:12" ht="15" x14ac:dyDescent="0.2">
      <c r="A48" s="23"/>
      <c r="B48" s="23"/>
      <c r="C48" s="23"/>
      <c r="D48" s="1"/>
      <c r="E48" s="1"/>
      <c r="F48" s="59"/>
      <c r="G48" s="59"/>
      <c r="H48" s="59"/>
      <c r="I48" s="59"/>
    </row>
  </sheetData>
  <mergeCells count="30">
    <mergeCell ref="C4:I4"/>
    <mergeCell ref="A5:I5"/>
    <mergeCell ref="A17:H17"/>
    <mergeCell ref="A23:H23"/>
    <mergeCell ref="A28:H28"/>
    <mergeCell ref="A32:H32"/>
    <mergeCell ref="F6:F7"/>
    <mergeCell ref="B8:I8"/>
    <mergeCell ref="I6:I7"/>
    <mergeCell ref="H6:H7"/>
    <mergeCell ref="F45:I45"/>
    <mergeCell ref="F46:I46"/>
    <mergeCell ref="F47:I47"/>
    <mergeCell ref="F48:I48"/>
    <mergeCell ref="B24:C24"/>
    <mergeCell ref="A40:H40"/>
    <mergeCell ref="B29:C29"/>
    <mergeCell ref="B33:C33"/>
    <mergeCell ref="A36:H36"/>
    <mergeCell ref="A1:I1"/>
    <mergeCell ref="E6:E7"/>
    <mergeCell ref="B6:B7"/>
    <mergeCell ref="A6:A7"/>
    <mergeCell ref="C6:C7"/>
    <mergeCell ref="D6:D7"/>
    <mergeCell ref="A2:B2"/>
    <mergeCell ref="A3:B3"/>
    <mergeCell ref="A4:B4"/>
    <mergeCell ref="C2:I2"/>
    <mergeCell ref="C3:I3"/>
  </mergeCells>
  <pageMargins left="0.64444444444444449" right="0.25" top="1.7333333333333334" bottom="0.96666666666666667" header="0.3" footer="0.3"/>
  <pageSetup paperSize="9" scale="93" orientation="landscape" r:id="rId1"/>
  <headerFooter>
    <oddHeader xml:space="preserve">&amp;C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4" zoomScaleSheetLayoutView="100" workbookViewId="0">
      <selection activeCell="D27" sqref="D27"/>
    </sheetView>
  </sheetViews>
  <sheetFormatPr defaultRowHeight="12.75" x14ac:dyDescent="0.25"/>
  <cols>
    <col min="1" max="1" width="5.42578125" style="23" customWidth="1"/>
    <col min="2" max="2" width="10.140625" style="23" customWidth="1"/>
    <col min="3" max="3" width="36" style="23" customWidth="1"/>
    <col min="4" max="4" width="17.5703125" style="1" bestFit="1" customWidth="1"/>
    <col min="5" max="5" width="15.7109375" style="1" bestFit="1" customWidth="1"/>
    <col min="6" max="6" width="8.85546875" style="23" bestFit="1" customWidth="1"/>
    <col min="7" max="7" width="13.28515625" style="23" bestFit="1" customWidth="1"/>
    <col min="8" max="8" width="7.7109375" style="23" bestFit="1" customWidth="1"/>
    <col min="9" max="9" width="13.28515625" style="23" bestFit="1" customWidth="1"/>
    <col min="10" max="10" width="7.7109375" style="23" bestFit="1" customWidth="1"/>
    <col min="11" max="11" width="13.28515625" style="23" bestFit="1" customWidth="1"/>
    <col min="12" max="16384" width="9.140625" style="23"/>
  </cols>
  <sheetData>
    <row r="1" spans="1:11" ht="15.75" x14ac:dyDescent="0.25">
      <c r="A1" s="85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ht="15.75" x14ac:dyDescent="0.25">
      <c r="A2" s="81" t="s">
        <v>26</v>
      </c>
      <c r="B2" s="82"/>
      <c r="C2" s="82" t="str">
        <f>ORÇAMENTO!C2</f>
        <v>MURO DE CONTENÇÃO</v>
      </c>
      <c r="D2" s="82"/>
      <c r="E2" s="82"/>
      <c r="F2" s="82"/>
      <c r="G2" s="82"/>
      <c r="H2" s="82"/>
      <c r="I2" s="78"/>
      <c r="J2" s="79"/>
      <c r="K2" s="80"/>
    </row>
    <row r="3" spans="1:11" ht="15.75" x14ac:dyDescent="0.25">
      <c r="A3" s="81" t="s">
        <v>27</v>
      </c>
      <c r="B3" s="82"/>
      <c r="C3" s="78" t="str">
        <f>ORÇAMENTO!C3</f>
        <v>MURO DE CONTENÇÃO - ESCOLA PRÓ-INFÂNCIA</v>
      </c>
      <c r="D3" s="79"/>
      <c r="E3" s="79"/>
      <c r="F3" s="79"/>
      <c r="G3" s="79"/>
      <c r="H3" s="79"/>
      <c r="I3" s="79"/>
      <c r="J3" s="79"/>
      <c r="K3" s="80"/>
    </row>
    <row r="4" spans="1:11" ht="15.75" x14ac:dyDescent="0.25">
      <c r="A4" s="81" t="s">
        <v>28</v>
      </c>
      <c r="B4" s="82"/>
      <c r="C4" s="78" t="str">
        <f>ORÇAMENTO!C4</f>
        <v>CONSTRUÇÃO CIVIL</v>
      </c>
      <c r="D4" s="79"/>
      <c r="E4" s="79"/>
      <c r="F4" s="79"/>
      <c r="G4" s="79"/>
      <c r="H4" s="79"/>
      <c r="I4" s="79"/>
      <c r="J4" s="79"/>
      <c r="K4" s="80"/>
    </row>
    <row r="5" spans="1:11" s="1" customFormat="1" ht="15.75" x14ac:dyDescent="0.25">
      <c r="A5" s="103" t="s">
        <v>1</v>
      </c>
      <c r="B5" s="105" t="s">
        <v>10</v>
      </c>
      <c r="C5" s="106"/>
      <c r="D5" s="111" t="s">
        <v>13</v>
      </c>
      <c r="E5" s="111" t="s">
        <v>16</v>
      </c>
      <c r="F5" s="73" t="s">
        <v>17</v>
      </c>
      <c r="G5" s="73"/>
      <c r="H5" s="73"/>
      <c r="I5" s="73"/>
      <c r="J5" s="73"/>
      <c r="K5" s="84"/>
    </row>
    <row r="6" spans="1:11" s="1" customFormat="1" ht="15.75" x14ac:dyDescent="0.25">
      <c r="A6" s="103"/>
      <c r="B6" s="107"/>
      <c r="C6" s="108"/>
      <c r="D6" s="111"/>
      <c r="E6" s="111"/>
      <c r="F6" s="98" t="s">
        <v>18</v>
      </c>
      <c r="G6" s="99"/>
      <c r="H6" s="98" t="s">
        <v>19</v>
      </c>
      <c r="I6" s="99"/>
      <c r="J6" s="98" t="s">
        <v>20</v>
      </c>
      <c r="K6" s="100"/>
    </row>
    <row r="7" spans="1:11" s="1" customFormat="1" ht="15.75" x14ac:dyDescent="0.25">
      <c r="A7" s="104"/>
      <c r="B7" s="109"/>
      <c r="C7" s="110"/>
      <c r="D7" s="112"/>
      <c r="E7" s="112"/>
      <c r="F7" s="37" t="s">
        <v>25</v>
      </c>
      <c r="G7" s="37" t="s">
        <v>24</v>
      </c>
      <c r="H7" s="37" t="s">
        <v>25</v>
      </c>
      <c r="I7" s="37" t="s">
        <v>24</v>
      </c>
      <c r="J7" s="37" t="s">
        <v>25</v>
      </c>
      <c r="K7" s="42" t="s">
        <v>24</v>
      </c>
    </row>
    <row r="8" spans="1:11" ht="15.75" x14ac:dyDescent="0.25">
      <c r="A8" s="38" t="s">
        <v>2</v>
      </c>
      <c r="B8" s="70" t="str">
        <f>ORÇAMENTO!B8</f>
        <v>INSTALAÇÃO DA OBRA</v>
      </c>
      <c r="C8" s="71"/>
      <c r="D8" s="39">
        <f>ORÇAMENTO!I17</f>
        <v>14383.75</v>
      </c>
      <c r="E8" s="40">
        <f>D8/$D$13</f>
        <v>0.12528585906228212</v>
      </c>
      <c r="F8" s="40">
        <v>1</v>
      </c>
      <c r="G8" s="41">
        <f>F8*D8</f>
        <v>14383.75</v>
      </c>
      <c r="H8" s="40"/>
      <c r="I8" s="41"/>
      <c r="J8" s="40"/>
      <c r="K8" s="43"/>
    </row>
    <row r="9" spans="1:11" ht="15.75" x14ac:dyDescent="0.25">
      <c r="A9" s="38" t="s">
        <v>6</v>
      </c>
      <c r="B9" s="83" t="str">
        <f>ORÇAMENTO!B18</f>
        <v>FERRAGEM</v>
      </c>
      <c r="C9" s="83"/>
      <c r="D9" s="39">
        <f>ORÇAMENTO!I23</f>
        <v>5486.84</v>
      </c>
      <c r="E9" s="40">
        <f>D9/$D$13</f>
        <v>4.7791672056125278E-2</v>
      </c>
      <c r="F9" s="40">
        <v>0.5</v>
      </c>
      <c r="G9" s="41">
        <f t="shared" ref="G9" si="0">F9*D9</f>
        <v>2743.42</v>
      </c>
      <c r="H9" s="40">
        <v>0.3</v>
      </c>
      <c r="I9" s="41">
        <f>H9*D9</f>
        <v>1646.0519999999999</v>
      </c>
      <c r="J9" s="40">
        <v>0.2</v>
      </c>
      <c r="K9" s="43">
        <f>J9*D9</f>
        <v>1097.3680000000002</v>
      </c>
    </row>
    <row r="10" spans="1:11" ht="15.75" x14ac:dyDescent="0.25">
      <c r="A10" s="38" t="s">
        <v>8</v>
      </c>
      <c r="B10" s="70" t="str">
        <f>ORÇAMENTO!B24</f>
        <v>FORMAS</v>
      </c>
      <c r="C10" s="71"/>
      <c r="D10" s="39">
        <f>ORÇAMENTO!I28</f>
        <v>27561</v>
      </c>
      <c r="E10" s="40">
        <f>D10/$D$13</f>
        <v>0.24006281822303344</v>
      </c>
      <c r="F10" s="40"/>
      <c r="G10" s="41"/>
      <c r="H10" s="40">
        <v>0.5</v>
      </c>
      <c r="I10" s="41">
        <f t="shared" ref="I10:I12" si="1">H10*D10</f>
        <v>13780.5</v>
      </c>
      <c r="J10" s="40">
        <v>0.5</v>
      </c>
      <c r="K10" s="43">
        <f>J10*D10</f>
        <v>13780.5</v>
      </c>
    </row>
    <row r="11" spans="1:11" ht="15.75" x14ac:dyDescent="0.25">
      <c r="A11" s="38" t="s">
        <v>29</v>
      </c>
      <c r="B11" s="70" t="str">
        <f>ORÇAMENTO!B29</f>
        <v>CONCRETO</v>
      </c>
      <c r="C11" s="71"/>
      <c r="D11" s="39">
        <f>ORÇAMENTO!I32</f>
        <v>57779.4</v>
      </c>
      <c r="E11" s="40">
        <f>D11/$D$13</f>
        <v>0.50327221796146504</v>
      </c>
      <c r="F11" s="40"/>
      <c r="G11" s="41"/>
      <c r="H11" s="40">
        <v>0.35</v>
      </c>
      <c r="I11" s="41">
        <f t="shared" si="1"/>
        <v>20222.79</v>
      </c>
      <c r="J11" s="40">
        <v>0.65</v>
      </c>
      <c r="K11" s="43">
        <f t="shared" ref="K11:K12" si="2">J11*D11</f>
        <v>37556.61</v>
      </c>
    </row>
    <row r="12" spans="1:11" ht="15.75" x14ac:dyDescent="0.25">
      <c r="A12" s="38" t="s">
        <v>78</v>
      </c>
      <c r="B12" s="70" t="str">
        <f>ORÇAMENTO!B33</f>
        <v>DRENAGEM</v>
      </c>
      <c r="C12" s="71"/>
      <c r="D12" s="39">
        <f>ORÇAMENTO!I36</f>
        <v>9596.4599999999991</v>
      </c>
      <c r="E12" s="45">
        <f>D12/$D$13</f>
        <v>8.3587432697094136E-2</v>
      </c>
      <c r="F12" s="45"/>
      <c r="G12" s="39"/>
      <c r="H12" s="45">
        <v>0.5</v>
      </c>
      <c r="I12" s="41">
        <f t="shared" si="1"/>
        <v>4798.2299999999996</v>
      </c>
      <c r="J12" s="45">
        <v>0.5</v>
      </c>
      <c r="K12" s="43">
        <f t="shared" si="2"/>
        <v>4798.2299999999996</v>
      </c>
    </row>
    <row r="13" spans="1:11" ht="15.75" x14ac:dyDescent="0.25">
      <c r="A13" s="72" t="s">
        <v>23</v>
      </c>
      <c r="B13" s="73"/>
      <c r="C13" s="73" t="s">
        <v>21</v>
      </c>
      <c r="D13" s="76">
        <f>ROUND(SUM(D8:D12),3)</f>
        <v>114807.45</v>
      </c>
      <c r="E13" s="101">
        <f>SUM(E8:E12)</f>
        <v>1</v>
      </c>
      <c r="F13" s="88">
        <f>ROUND(SUM(G8:G12),3)</f>
        <v>17127.169999999998</v>
      </c>
      <c r="G13" s="89"/>
      <c r="H13" s="88">
        <f>ROUND(SUM(I8:I12),3)</f>
        <v>40447.572</v>
      </c>
      <c r="I13" s="89"/>
      <c r="J13" s="88">
        <f>ROUND(SUM(K8:K12),3)</f>
        <v>57232.707999999999</v>
      </c>
      <c r="K13" s="94"/>
    </row>
    <row r="14" spans="1:11" ht="15.75" x14ac:dyDescent="0.25">
      <c r="A14" s="72"/>
      <c r="B14" s="73"/>
      <c r="C14" s="73"/>
      <c r="D14" s="76"/>
      <c r="E14" s="101"/>
      <c r="F14" s="90">
        <f>F13/$D$13</f>
        <v>0.14918169509034473</v>
      </c>
      <c r="G14" s="91"/>
      <c r="H14" s="90">
        <f>H13/$D$13</f>
        <v>0.35230790336341417</v>
      </c>
      <c r="I14" s="91"/>
      <c r="J14" s="90">
        <f>J13/$D$13</f>
        <v>0.4985104015462411</v>
      </c>
      <c r="K14" s="95"/>
    </row>
    <row r="15" spans="1:11" ht="15.75" x14ac:dyDescent="0.25">
      <c r="A15" s="72"/>
      <c r="B15" s="73"/>
      <c r="C15" s="73" t="s">
        <v>22</v>
      </c>
      <c r="D15" s="76"/>
      <c r="E15" s="101"/>
      <c r="F15" s="88">
        <f>F13</f>
        <v>17127.169999999998</v>
      </c>
      <c r="G15" s="89"/>
      <c r="H15" s="88">
        <f>ROUND(F15+H13,3)</f>
        <v>57574.741999999998</v>
      </c>
      <c r="I15" s="89"/>
      <c r="J15" s="88">
        <f>ROUND(H15+J13,3)</f>
        <v>114807.45</v>
      </c>
      <c r="K15" s="94"/>
    </row>
    <row r="16" spans="1:11" ht="16.5" thickBot="1" x14ac:dyDescent="0.3">
      <c r="A16" s="74"/>
      <c r="B16" s="75"/>
      <c r="C16" s="75"/>
      <c r="D16" s="77"/>
      <c r="E16" s="102"/>
      <c r="F16" s="92">
        <f>F14</f>
        <v>0.14918169509034473</v>
      </c>
      <c r="G16" s="93"/>
      <c r="H16" s="92">
        <f>F16+H14</f>
        <v>0.50148959845375884</v>
      </c>
      <c r="I16" s="93"/>
      <c r="J16" s="96">
        <f>H16+J14</f>
        <v>1</v>
      </c>
      <c r="K16" s="97"/>
    </row>
    <row r="18" spans="1:11" x14ac:dyDescent="0.25">
      <c r="A18" s="23" t="s">
        <v>93</v>
      </c>
    </row>
    <row r="22" spans="1:11" ht="15" x14ac:dyDescent="0.25">
      <c r="I22" s="59" t="s">
        <v>31</v>
      </c>
      <c r="J22" s="59"/>
      <c r="K22" s="59"/>
    </row>
    <row r="23" spans="1:11" ht="15" x14ac:dyDescent="0.25">
      <c r="I23" s="59" t="s">
        <v>72</v>
      </c>
      <c r="J23" s="59"/>
      <c r="K23" s="59"/>
    </row>
    <row r="24" spans="1:11" ht="15" x14ac:dyDescent="0.25">
      <c r="I24" s="59" t="s">
        <v>73</v>
      </c>
      <c r="J24" s="59"/>
      <c r="K24" s="59"/>
    </row>
    <row r="25" spans="1:11" ht="15" x14ac:dyDescent="0.25">
      <c r="I25" s="44"/>
      <c r="J25" s="44"/>
      <c r="K25" s="44"/>
    </row>
    <row r="26" spans="1:11" ht="15" x14ac:dyDescent="0.25">
      <c r="F26" s="59"/>
      <c r="G26" s="59"/>
      <c r="H26" s="59"/>
      <c r="I26" s="12"/>
      <c r="J26" s="12"/>
      <c r="K26" s="12"/>
    </row>
    <row r="27" spans="1:11" x14ac:dyDescent="0.25">
      <c r="D27" s="23"/>
      <c r="E27" s="23"/>
    </row>
  </sheetData>
  <mergeCells count="42">
    <mergeCell ref="D5:D7"/>
    <mergeCell ref="I22:K22"/>
    <mergeCell ref="I23:K23"/>
    <mergeCell ref="F26:H26"/>
    <mergeCell ref="I24:K24"/>
    <mergeCell ref="E5:E7"/>
    <mergeCell ref="F13:G13"/>
    <mergeCell ref="F14:G14"/>
    <mergeCell ref="F15:G15"/>
    <mergeCell ref="F16:G16"/>
    <mergeCell ref="C15:C16"/>
    <mergeCell ref="A1:K1"/>
    <mergeCell ref="H13:I13"/>
    <mergeCell ref="H14:I14"/>
    <mergeCell ref="H15:I15"/>
    <mergeCell ref="H16:I16"/>
    <mergeCell ref="J13:K13"/>
    <mergeCell ref="J14:K14"/>
    <mergeCell ref="J15:K15"/>
    <mergeCell ref="J16:K16"/>
    <mergeCell ref="H6:I6"/>
    <mergeCell ref="J6:K6"/>
    <mergeCell ref="E13:E16"/>
    <mergeCell ref="F6:G6"/>
    <mergeCell ref="A5:A7"/>
    <mergeCell ref="B5:C7"/>
    <mergeCell ref="B12:C12"/>
    <mergeCell ref="A13:B16"/>
    <mergeCell ref="D13:D16"/>
    <mergeCell ref="I2:K2"/>
    <mergeCell ref="B10:C10"/>
    <mergeCell ref="B11:C11"/>
    <mergeCell ref="A2:B2"/>
    <mergeCell ref="A3:B3"/>
    <mergeCell ref="A4:B4"/>
    <mergeCell ref="C2:H2"/>
    <mergeCell ref="B8:C8"/>
    <mergeCell ref="B9:C9"/>
    <mergeCell ref="F5:K5"/>
    <mergeCell ref="C3:K3"/>
    <mergeCell ref="C4:K4"/>
    <mergeCell ref="C13:C14"/>
  </mergeCells>
  <pageMargins left="0.511811024" right="0.511811024" top="1.6408333333333334" bottom="0.97166666666666668" header="0.31496062000000002" footer="0.3149606200000000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Ribeiro</dc:creator>
  <cp:lastModifiedBy>Thiago</cp:lastModifiedBy>
  <cp:lastPrinted>2018-03-26T16:08:52Z</cp:lastPrinted>
  <dcterms:created xsi:type="dcterms:W3CDTF">2015-05-29T19:50:08Z</dcterms:created>
  <dcterms:modified xsi:type="dcterms:W3CDTF">2018-03-26T16:12:16Z</dcterms:modified>
</cp:coreProperties>
</file>